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surs-int\Desktop\КЕА\удс\кокколевская 2 этап\"/>
    </mc:Choice>
  </mc:AlternateContent>
  <xr:revisionPtr revIDLastSave="0" documentId="13_ncr:1_{79012A84-AA1D-4016-8575-31A5DF7BB5E5}" xr6:coauthVersionLast="47" xr6:coauthVersionMax="47" xr10:uidLastSave="{00000000-0000-0000-0000-000000000000}"/>
  <bookViews>
    <workbookView xWindow="-450" yWindow="2460" windowWidth="17130" windowHeight="15315" xr2:uid="{1C50D952-D380-480D-B1B1-77DF06599C28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3" i="1" l="1"/>
  <c r="D52" i="1"/>
  <c r="D51" i="1"/>
  <c r="D50" i="1"/>
  <c r="D49" i="1"/>
  <c r="D48" i="1"/>
  <c r="D46" i="1"/>
  <c r="D45" i="1"/>
  <c r="D44" i="1"/>
  <c r="D43" i="1"/>
  <c r="D42" i="1"/>
  <c r="D41" i="1"/>
  <c r="D39" i="1"/>
  <c r="D38" i="1"/>
  <c r="D37" i="1"/>
  <c r="D36" i="1"/>
  <c r="D35" i="1"/>
  <c r="D34" i="1"/>
  <c r="D32" i="1"/>
  <c r="D29" i="1"/>
  <c r="D31" i="1" s="1"/>
  <c r="D26" i="1"/>
  <c r="D28" i="1" s="1"/>
  <c r="D17" i="1"/>
  <c r="D23" i="1" s="1"/>
  <c r="D15" i="1"/>
  <c r="D14" i="1"/>
  <c r="D13" i="1"/>
  <c r="D12" i="1"/>
  <c r="D11" i="1"/>
  <c r="D10" i="1"/>
  <c r="D5" i="1"/>
  <c r="D16" i="1" l="1"/>
  <c r="D27" i="1"/>
  <c r="D30" i="1"/>
</calcChain>
</file>

<file path=xl/sharedStrings.xml><?xml version="1.0" encoding="utf-8"?>
<sst xmlns="http://schemas.openxmlformats.org/spreadsheetml/2006/main" count="173" uniqueCount="120">
  <si>
    <t>(ул.Кокколевская ПК6+87,82-ПК10+56,50)</t>
  </si>
  <si>
    <t>№ п/п</t>
  </si>
  <si>
    <t>Наименование работ и материалов</t>
  </si>
  <si>
    <t>Ед. изм.</t>
  </si>
  <si>
    <t>Примечание</t>
  </si>
  <si>
    <t>1</t>
  </si>
  <si>
    <t xml:space="preserve">Разработка минерального грунта </t>
  </si>
  <si>
    <t>м3</t>
  </si>
  <si>
    <t>утилизация</t>
  </si>
  <si>
    <t>2</t>
  </si>
  <si>
    <t>Устройство насыпи из минерального грунта под газоны</t>
  </si>
  <si>
    <t>из отвала</t>
  </si>
  <si>
    <t>3</t>
  </si>
  <si>
    <t>Устройство проезжей части из асфальтобетона (ул.Кокколевская ПК6+87,82-ПК10+56,50)</t>
  </si>
  <si>
    <t>м2</t>
  </si>
  <si>
    <t>3.1</t>
  </si>
  <si>
    <t>Геосетка 30кН/м (в остановочных карманах)</t>
  </si>
  <si>
    <t>3.2</t>
  </si>
  <si>
    <t xml:space="preserve">Устройство основания из ЩПС С5-40мм,  δ=0,25м  </t>
  </si>
  <si>
    <t>в т.ч под БР</t>
  </si>
  <si>
    <t>3.3</t>
  </si>
  <si>
    <r>
      <t>Устройство нижнего слоя из а/б (горячий,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пористый к/з М1 ) δ=0,08м</t>
    </r>
  </si>
  <si>
    <t>тн</t>
  </si>
  <si>
    <t>193,6т/1000м2</t>
  </si>
  <si>
    <t>3.4</t>
  </si>
  <si>
    <t>ЭБК-1</t>
  </si>
  <si>
    <t>0,42т/1000м2</t>
  </si>
  <si>
    <t>3.5</t>
  </si>
  <si>
    <r>
      <t>Устройство среднего слоя из а/б (горячий,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пористый к/з М1 ) δ=0,08м</t>
    </r>
  </si>
  <si>
    <t>3.6</t>
  </si>
  <si>
    <t>3.7</t>
  </si>
  <si>
    <t>Геосетка 50кН/м (в остановочных карманах и на полосе разгона-торможения перед перекрестком)</t>
  </si>
  <si>
    <t>3.8</t>
  </si>
  <si>
    <t>121,75т/1000м2</t>
  </si>
  <si>
    <t>4</t>
  </si>
  <si>
    <t>Установка бортовых камней</t>
  </si>
  <si>
    <t>4.1</t>
  </si>
  <si>
    <t>БР100.30.18</t>
  </si>
  <si>
    <t>мп</t>
  </si>
  <si>
    <t>4.2</t>
  </si>
  <si>
    <t>БР100.30.15</t>
  </si>
  <si>
    <t>4.3</t>
  </si>
  <si>
    <t>ГПВ</t>
  </si>
  <si>
    <t>4.4</t>
  </si>
  <si>
    <t>ГП-1</t>
  </si>
  <si>
    <t>4.5</t>
  </si>
  <si>
    <t>БР100.20.8</t>
  </si>
  <si>
    <t>4.6</t>
  </si>
  <si>
    <t>Камни гранитные круговые</t>
  </si>
  <si>
    <t>4.7</t>
  </si>
  <si>
    <t>Бетон В15</t>
  </si>
  <si>
    <t>4.8</t>
  </si>
  <si>
    <t>ЦПС М150</t>
  </si>
  <si>
    <t>кг</t>
  </si>
  <si>
    <t>5</t>
  </si>
  <si>
    <t xml:space="preserve">Устройство газона </t>
  </si>
  <si>
    <t>5.1</t>
  </si>
  <si>
    <r>
      <t xml:space="preserve">Устройство насыпи из </t>
    </r>
    <r>
      <rPr>
        <b/>
        <sz val="12"/>
        <color theme="1"/>
        <rFont val="Times New Roman"/>
        <family val="1"/>
        <charset val="204"/>
      </rPr>
      <t>местного</t>
    </r>
    <r>
      <rPr>
        <sz val="12"/>
        <color theme="1"/>
        <rFont val="Times New Roman"/>
        <family val="1"/>
        <charset val="204"/>
      </rPr>
      <t xml:space="preserve">  0,10 м под устройство газона, перемещение растительного грунта из отвала, в том числе:</t>
    </r>
  </si>
  <si>
    <t>5.2</t>
  </si>
  <si>
    <t>механизированным способом бульдозером  70%</t>
  </si>
  <si>
    <t>5.3</t>
  </si>
  <si>
    <t xml:space="preserve"> вручную 30%</t>
  </si>
  <si>
    <t>5.4</t>
  </si>
  <si>
    <r>
      <t>Устройство насыпи из</t>
    </r>
    <r>
      <rPr>
        <b/>
        <sz val="12"/>
        <color theme="1"/>
        <rFont val="Times New Roman"/>
        <family val="1"/>
        <charset val="204"/>
      </rPr>
      <t xml:space="preserve"> покупного</t>
    </r>
    <r>
      <rPr>
        <sz val="12"/>
        <color theme="1"/>
        <rFont val="Times New Roman"/>
        <family val="1"/>
        <charset val="204"/>
      </rPr>
      <t xml:space="preserve"> грунта 0,10 м под устройство газона</t>
    </r>
  </si>
  <si>
    <t>5.5</t>
  </si>
  <si>
    <t>5.6</t>
  </si>
  <si>
    <t>5.7</t>
  </si>
  <si>
    <t>Посев газонов из семян газоных трав</t>
  </si>
  <si>
    <t>6</t>
  </si>
  <si>
    <t xml:space="preserve">Устройство въездов </t>
  </si>
  <si>
    <t>6.1</t>
  </si>
  <si>
    <t xml:space="preserve">Укладка геотекстиля </t>
  </si>
  <si>
    <t>6.2</t>
  </si>
  <si>
    <t>Устройство подстилающих слоев из песка мелкого, с содержанием пылевато-глинистой фракции 5% δ=0,5м</t>
  </si>
  <si>
    <t>6.3</t>
  </si>
  <si>
    <t xml:space="preserve">Устройство основания из ЩПС С5-40мм,  δ=0,22м  </t>
  </si>
  <si>
    <t>6.4</t>
  </si>
  <si>
    <t>145,2тн/1000м2</t>
  </si>
  <si>
    <t>6.5</t>
  </si>
  <si>
    <t>6.6</t>
  </si>
  <si>
    <t>97,4тн/1000м2</t>
  </si>
  <si>
    <t>7</t>
  </si>
  <si>
    <t>Устройство тротуаров из а/б</t>
  </si>
  <si>
    <t>7.1</t>
  </si>
  <si>
    <t>7.2</t>
  </si>
  <si>
    <t>Устройство подстилающих слоев из песка мелкого, с содержанием пылевато-глинистой фракции 5% δ=0,3м</t>
  </si>
  <si>
    <t>7.3</t>
  </si>
  <si>
    <t xml:space="preserve">Устройство основания из ЩПС С5-40мм,  δ=0,15м  </t>
  </si>
  <si>
    <t>7.4</t>
  </si>
  <si>
    <t>Устройство нижнего слоя из а/б  (горячий,  песчаный, высокопористый МII)  δ=0,04м</t>
  </si>
  <si>
    <t>93,1т/1000м2</t>
  </si>
  <si>
    <t>7.5</t>
  </si>
  <si>
    <t>0,42тн/1000м2</t>
  </si>
  <si>
    <t>7.6</t>
  </si>
  <si>
    <t>Устройство верхнего слоя из а/б  (горячий,  песчаный, плотный тип Г и Д МII)  δ=0,035м</t>
  </si>
  <si>
    <t>82,5т/1000м2</t>
  </si>
  <si>
    <t>8</t>
  </si>
  <si>
    <t>Устройство укрепленного газона для проезда пожарной техники</t>
  </si>
  <si>
    <t>8.1</t>
  </si>
  <si>
    <t>8.2</t>
  </si>
  <si>
    <t>Устройство подстилающих слоев из песка мелкого с содержанием пылевато-глинистой фракции 5% δ=0,3м</t>
  </si>
  <si>
    <t>8.3</t>
  </si>
  <si>
    <t>Устройство подстилающих слоёв из ЩПС С5-40мм  δ=0,15м</t>
  </si>
  <si>
    <t>8.4</t>
  </si>
  <si>
    <t>Устройство выравнивающего слоя из песка мелкого, с содержанием пылевато-глинистой фр.5%, δ=0,02м</t>
  </si>
  <si>
    <t>8.5</t>
  </si>
  <si>
    <t>Устройство газонной решетки ГЕО Газон (h=0,05м) с заполнением растительным грунтом</t>
  </si>
  <si>
    <t>8.6</t>
  </si>
  <si>
    <t>Посев семян газонных трав</t>
  </si>
  <si>
    <t>Цена  ед за работу руб.</t>
  </si>
  <si>
    <t>Стоимость работ , руб.</t>
  </si>
  <si>
    <t>Цена  ед за материала, руб.</t>
  </si>
  <si>
    <t>Стоимость материалов , руб.</t>
  </si>
  <si>
    <t>Общая стоимость, руб.</t>
  </si>
  <si>
    <t xml:space="preserve"> </t>
  </si>
  <si>
    <t>Объемы работ</t>
  </si>
  <si>
    <t>Устройство верхнего слоя из а/б (горячий, плотный м/з, тип А М1 ) δ=0,05м</t>
  </si>
  <si>
    <t>Устройство нижнего слоя из а/б (горячий, пористый к/з М1 ) δ=0,06м</t>
  </si>
  <si>
    <t>Устройство верхнего слоя из а/б (горячий, плотный м/з М1, тип Б ) δ=0,04м</t>
  </si>
  <si>
    <t xml:space="preserve">Расчет объемов на комплекс работ по устройству автомобильной дороги - ул. Кокколевская (ул. №1) от ул.№5 до ул. Соколиная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</si>
</sst>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0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54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4" fontId="5" fillId="2" borderId="0" xfId="0" applyNumberFormat="1" applyFont="1" applyFill="1" applyAlignment="1">
      <alignment horizontal="right" vertical="center" wrapText="1"/>
    </xf>
    <xf numFmtId="3" fontId="1" fillId="0" borderId="0" xfId="0" applyNumberFormat="1" applyFont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49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/>
    <xf numFmtId="0" fontId="5" fillId="3" borderId="1" xfId="0" applyFont="1" applyFill="1" applyBorder="1" applyAlignment="1">
      <alignment horizontal="right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right" vertical="center" wrapText="1"/>
    </xf>
    <xf numFmtId="3" fontId="9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2" fontId="5" fillId="0" borderId="1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/>
    <xf numFmtId="0" fontId="5" fillId="0" borderId="1" xfId="0" applyFont="1" applyFill="1" applyBorder="1" applyAlignment="1">
      <alignment horizontal="right" vertical="center" wrapText="1"/>
    </xf>
    <xf numFmtId="49" fontId="9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 wrapText="1"/>
    </xf>
    <xf numFmtId="4" fontId="9" fillId="3" borderId="1" xfId="0" applyNumberFormat="1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center" vertical="center" wrapText="1"/>
    </xf>
    <xf numFmtId="3" fontId="9" fillId="3" borderId="1" xfId="0" applyNumberFormat="1" applyFont="1" applyFill="1" applyBorder="1" applyAlignment="1">
      <alignment horizontal="right" vertical="center" wrapText="1"/>
    </xf>
    <xf numFmtId="0" fontId="5" fillId="3" borderId="1" xfId="0" applyFont="1" applyFill="1" applyBorder="1"/>
    <xf numFmtId="0" fontId="3" fillId="3" borderId="1" xfId="0" applyFont="1" applyFill="1" applyBorder="1" applyAlignment="1">
      <alignment horizontal="left" vertical="center" wrapText="1"/>
    </xf>
    <xf numFmtId="4" fontId="5" fillId="3" borderId="1" xfId="0" applyNumberFormat="1" applyFont="1" applyFill="1" applyBorder="1" applyAlignment="1">
      <alignment horizontal="right" vertical="center" wrapText="1"/>
    </xf>
    <xf numFmtId="49" fontId="1" fillId="0" borderId="0" xfId="0" applyNumberFormat="1" applyFont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2" fillId="0" borderId="2" xfId="1" applyFont="1" applyBorder="1" applyAlignment="1">
      <alignment horizontal="center" vertical="center" wrapText="1"/>
    </xf>
    <xf numFmtId="0" fontId="12" fillId="0" borderId="3" xfId="1" applyFont="1" applyBorder="1" applyAlignment="1">
      <alignment horizontal="center" vertical="center" wrapText="1"/>
    </xf>
  </cellXfs>
  <cellStyles count="2">
    <cellStyle name="Обычный" xfId="0" builtinId="0"/>
    <cellStyle name="Обычный 2 2 2" xfId="1" xr:uid="{11B91DF4-2451-48B4-BDA2-D7DF307F91A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C00370-F435-483A-B421-50F3139689AB}">
  <dimension ref="A1:R53"/>
  <sheetViews>
    <sheetView tabSelected="1" zoomScale="80" zoomScaleNormal="80" workbookViewId="0">
      <selection sqref="A1:J1"/>
    </sheetView>
  </sheetViews>
  <sheetFormatPr defaultColWidth="9.140625" defaultRowHeight="15" x14ac:dyDescent="0.25"/>
  <cols>
    <col min="1" max="1" width="4.42578125" style="20" customWidth="1"/>
    <col min="2" max="2" width="70.28515625" style="21" customWidth="1"/>
    <col min="3" max="3" width="9.28515625" style="2" customWidth="1"/>
    <col min="4" max="4" width="13.7109375" style="19" customWidth="1"/>
    <col min="5" max="9" width="16" style="19" customWidth="1"/>
    <col min="10" max="10" width="18.5703125" style="1" customWidth="1"/>
    <col min="11" max="11" width="25.28515625" style="1" customWidth="1"/>
    <col min="12" max="14" width="11.42578125" style="2" bestFit="1" customWidth="1"/>
    <col min="15" max="15" width="15.7109375" style="2" customWidth="1"/>
    <col min="16" max="16" width="9.140625" style="2"/>
    <col min="17" max="17" width="16.140625" style="2" customWidth="1"/>
    <col min="18" max="16384" width="9.140625" style="2"/>
  </cols>
  <sheetData>
    <row r="1" spans="1:18" ht="36" customHeight="1" x14ac:dyDescent="0.25">
      <c r="A1" s="46" t="s">
        <v>119</v>
      </c>
      <c r="B1" s="46"/>
      <c r="C1" s="46"/>
      <c r="D1" s="46"/>
      <c r="E1" s="46"/>
      <c r="F1" s="46"/>
      <c r="G1" s="46"/>
      <c r="H1" s="46"/>
      <c r="I1" s="46"/>
      <c r="J1" s="46"/>
    </row>
    <row r="2" spans="1:18" ht="15.75" customHeight="1" x14ac:dyDescent="0.25">
      <c r="A2" s="46" t="s">
        <v>0</v>
      </c>
      <c r="B2" s="46"/>
      <c r="C2" s="46"/>
      <c r="D2" s="46"/>
      <c r="E2" s="46"/>
      <c r="F2" s="46"/>
      <c r="G2" s="46"/>
      <c r="H2" s="46"/>
      <c r="I2" s="46"/>
      <c r="J2" s="46"/>
    </row>
    <row r="3" spans="1:18" s="5" customFormat="1" ht="30" customHeight="1" x14ac:dyDescent="0.25">
      <c r="A3" s="47" t="s">
        <v>1</v>
      </c>
      <c r="B3" s="48" t="s">
        <v>2</v>
      </c>
      <c r="C3" s="48" t="s">
        <v>3</v>
      </c>
      <c r="D3" s="49" t="s">
        <v>115</v>
      </c>
      <c r="E3" s="52" t="s">
        <v>109</v>
      </c>
      <c r="F3" s="52" t="s">
        <v>110</v>
      </c>
      <c r="G3" s="52" t="s">
        <v>111</v>
      </c>
      <c r="H3" s="52" t="s">
        <v>112</v>
      </c>
      <c r="I3" s="52" t="s">
        <v>113</v>
      </c>
      <c r="J3" s="51" t="s">
        <v>4</v>
      </c>
      <c r="K3" s="4"/>
    </row>
    <row r="4" spans="1:18" s="5" customFormat="1" ht="30.75" customHeight="1" x14ac:dyDescent="0.25">
      <c r="A4" s="47"/>
      <c r="B4" s="48"/>
      <c r="C4" s="48"/>
      <c r="D4" s="50"/>
      <c r="E4" s="53"/>
      <c r="F4" s="53"/>
      <c r="G4" s="53"/>
      <c r="H4" s="53"/>
      <c r="I4" s="53"/>
      <c r="J4" s="51"/>
      <c r="K4" s="4"/>
      <c r="L4" s="6"/>
      <c r="M4" s="6"/>
    </row>
    <row r="5" spans="1:18" s="5" customFormat="1" ht="15.75" customHeight="1" x14ac:dyDescent="0.25">
      <c r="A5" s="25" t="s">
        <v>5</v>
      </c>
      <c r="B5" s="26" t="s">
        <v>6</v>
      </c>
      <c r="C5" s="27" t="s">
        <v>7</v>
      </c>
      <c r="D5" s="28">
        <f>2952+30</f>
        <v>2982</v>
      </c>
      <c r="E5" s="29"/>
      <c r="F5" s="29"/>
      <c r="G5" s="29"/>
      <c r="H5" s="29"/>
      <c r="I5" s="29"/>
      <c r="J5" s="3" t="s">
        <v>8</v>
      </c>
      <c r="K5" s="4"/>
      <c r="L5" s="6"/>
      <c r="M5" s="6"/>
    </row>
    <row r="6" spans="1:18" s="5" customFormat="1" ht="15.75" customHeight="1" x14ac:dyDescent="0.25">
      <c r="A6" s="25" t="s">
        <v>9</v>
      </c>
      <c r="B6" s="26" t="s">
        <v>10</v>
      </c>
      <c r="C6" s="27" t="s">
        <v>7</v>
      </c>
      <c r="D6" s="28">
        <v>918</v>
      </c>
      <c r="E6" s="30"/>
      <c r="F6" s="30"/>
      <c r="G6" s="30"/>
      <c r="H6" s="30"/>
      <c r="I6" s="30"/>
      <c r="J6" s="3" t="s">
        <v>11</v>
      </c>
      <c r="K6" s="4"/>
      <c r="L6" s="6"/>
      <c r="M6" s="6"/>
    </row>
    <row r="7" spans="1:18" ht="31.5" x14ac:dyDescent="0.25">
      <c r="A7" s="37" t="s">
        <v>12</v>
      </c>
      <c r="B7" s="38" t="s">
        <v>13</v>
      </c>
      <c r="C7" s="39" t="s">
        <v>14</v>
      </c>
      <c r="D7" s="40">
        <v>7379</v>
      </c>
      <c r="E7" s="45"/>
      <c r="F7" s="45"/>
      <c r="G7" s="45"/>
      <c r="H7" s="45"/>
      <c r="I7" s="45"/>
      <c r="J7" s="41"/>
      <c r="K7" s="8"/>
      <c r="L7" s="9"/>
      <c r="M7" s="9"/>
      <c r="N7" s="10"/>
    </row>
    <row r="8" spans="1:18" ht="15.75" x14ac:dyDescent="0.25">
      <c r="A8" s="11" t="s">
        <v>15</v>
      </c>
      <c r="B8" s="12" t="s">
        <v>16</v>
      </c>
      <c r="C8" s="7" t="s">
        <v>14</v>
      </c>
      <c r="D8" s="13">
        <v>7.3</v>
      </c>
      <c r="E8" s="30"/>
      <c r="F8" s="30"/>
      <c r="G8" s="30"/>
      <c r="H8" s="30"/>
      <c r="I8" s="30"/>
      <c r="J8" s="3"/>
      <c r="K8" s="8"/>
      <c r="L8" s="9"/>
      <c r="M8" s="9"/>
      <c r="N8" s="10"/>
    </row>
    <row r="9" spans="1:18" ht="15.75" x14ac:dyDescent="0.25">
      <c r="A9" s="11" t="s">
        <v>17</v>
      </c>
      <c r="B9" s="14" t="s">
        <v>18</v>
      </c>
      <c r="C9" s="7" t="s">
        <v>7</v>
      </c>
      <c r="D9" s="13" t="s">
        <v>114</v>
      </c>
      <c r="E9" s="30"/>
      <c r="F9" s="30"/>
      <c r="G9" s="30"/>
      <c r="H9" s="30"/>
      <c r="I9" s="30"/>
      <c r="J9" s="3" t="s">
        <v>19</v>
      </c>
      <c r="K9" s="8"/>
      <c r="L9" s="9"/>
      <c r="M9" s="9"/>
      <c r="N9" s="10"/>
    </row>
    <row r="10" spans="1:18" ht="15.75" customHeight="1" x14ac:dyDescent="0.25">
      <c r="A10" s="11" t="s">
        <v>20</v>
      </c>
      <c r="B10" s="12" t="s">
        <v>21</v>
      </c>
      <c r="C10" s="7" t="s">
        <v>22</v>
      </c>
      <c r="D10" s="13">
        <f>D7*193.6/1000</f>
        <v>1428.5744</v>
      </c>
      <c r="E10" s="31"/>
      <c r="F10" s="31"/>
      <c r="G10" s="31"/>
      <c r="H10" s="31"/>
      <c r="I10" s="31"/>
      <c r="J10" s="3" t="s">
        <v>23</v>
      </c>
      <c r="K10" s="8"/>
      <c r="L10" s="9"/>
      <c r="M10" s="9"/>
      <c r="N10" s="10"/>
    </row>
    <row r="11" spans="1:18" ht="15.75" x14ac:dyDescent="0.25">
      <c r="A11" s="11" t="s">
        <v>24</v>
      </c>
      <c r="B11" s="12" t="s">
        <v>25</v>
      </c>
      <c r="C11" s="7" t="s">
        <v>22</v>
      </c>
      <c r="D11" s="13">
        <f>D7*0.42/1000</f>
        <v>3.09918</v>
      </c>
      <c r="E11" s="30"/>
      <c r="F11" s="30"/>
      <c r="G11" s="30"/>
      <c r="H11" s="30"/>
      <c r="I11" s="30"/>
      <c r="J11" s="3" t="s">
        <v>26</v>
      </c>
      <c r="K11" s="8"/>
      <c r="L11" s="9"/>
      <c r="M11" s="9"/>
      <c r="N11" s="10"/>
    </row>
    <row r="12" spans="1:18" ht="15.75" customHeight="1" x14ac:dyDescent="0.25">
      <c r="A12" s="11" t="s">
        <v>27</v>
      </c>
      <c r="B12" s="12" t="s">
        <v>28</v>
      </c>
      <c r="C12" s="7" t="s">
        <v>22</v>
      </c>
      <c r="D12" s="13">
        <f>D7*193.6/1000</f>
        <v>1428.5744</v>
      </c>
      <c r="E12" s="29"/>
      <c r="F12" s="29"/>
      <c r="G12" s="29"/>
      <c r="H12" s="29"/>
      <c r="I12" s="29"/>
      <c r="J12" s="3"/>
      <c r="K12" s="8"/>
      <c r="L12" s="9"/>
      <c r="M12" s="9"/>
      <c r="N12" s="10"/>
    </row>
    <row r="13" spans="1:18" ht="15.75" x14ac:dyDescent="0.25">
      <c r="A13" s="11" t="s">
        <v>29</v>
      </c>
      <c r="B13" s="12" t="s">
        <v>25</v>
      </c>
      <c r="C13" s="7" t="s">
        <v>22</v>
      </c>
      <c r="D13" s="13">
        <f>D7*0.42/1000</f>
        <v>3.09918</v>
      </c>
      <c r="E13" s="30"/>
      <c r="F13" s="30"/>
      <c r="G13" s="30"/>
      <c r="H13" s="30"/>
      <c r="I13" s="30"/>
      <c r="J13" s="3"/>
      <c r="K13" s="8"/>
      <c r="L13" s="9"/>
      <c r="M13" s="9"/>
      <c r="N13" s="10"/>
    </row>
    <row r="14" spans="1:18" ht="31.5" x14ac:dyDescent="0.25">
      <c r="A14" s="11" t="s">
        <v>30</v>
      </c>
      <c r="B14" s="12" t="s">
        <v>31</v>
      </c>
      <c r="C14" s="7" t="s">
        <v>14</v>
      </c>
      <c r="D14" s="13">
        <f>7.3+1100</f>
        <v>1107.3</v>
      </c>
      <c r="E14" s="30"/>
      <c r="F14" s="30"/>
      <c r="G14" s="30"/>
      <c r="H14" s="30"/>
      <c r="I14" s="30"/>
      <c r="J14" s="3"/>
      <c r="K14" s="8"/>
      <c r="L14" s="9"/>
      <c r="M14" s="9"/>
      <c r="N14" s="10"/>
    </row>
    <row r="15" spans="1:18" ht="31.5" x14ac:dyDescent="0.25">
      <c r="A15" s="11" t="s">
        <v>32</v>
      </c>
      <c r="B15" s="12" t="s">
        <v>116</v>
      </c>
      <c r="C15" s="7" t="s">
        <v>22</v>
      </c>
      <c r="D15" s="13">
        <f>D7*121.75/1000</f>
        <v>898.39324999999997</v>
      </c>
      <c r="E15" s="32"/>
      <c r="F15" s="32"/>
      <c r="G15" s="32"/>
      <c r="H15" s="32"/>
      <c r="I15" s="32"/>
      <c r="J15" s="3" t="s">
        <v>33</v>
      </c>
      <c r="K15" s="8"/>
      <c r="L15" s="9"/>
      <c r="M15" s="9"/>
      <c r="N15" s="10"/>
    </row>
    <row r="16" spans="1:18" ht="15.75" x14ac:dyDescent="0.25">
      <c r="A16" s="37" t="s">
        <v>34</v>
      </c>
      <c r="B16" s="38" t="s">
        <v>35</v>
      </c>
      <c r="C16" s="39"/>
      <c r="D16" s="42">
        <f>D17+D18+D19+D20+D21+D22</f>
        <v>3087.4</v>
      </c>
      <c r="E16" s="43"/>
      <c r="F16" s="22"/>
      <c r="G16" s="23"/>
      <c r="H16" s="23"/>
      <c r="I16" s="23"/>
      <c r="J16" s="44"/>
      <c r="K16" s="15"/>
      <c r="M16" s="16"/>
      <c r="N16" s="16"/>
      <c r="Q16" s="16"/>
      <c r="R16" s="16"/>
    </row>
    <row r="17" spans="1:11" ht="15.75" x14ac:dyDescent="0.25">
      <c r="A17" s="11" t="s">
        <v>36</v>
      </c>
      <c r="B17" s="14" t="s">
        <v>37</v>
      </c>
      <c r="C17" s="7" t="s">
        <v>38</v>
      </c>
      <c r="D17" s="13">
        <f>1443.4-43</f>
        <v>1400.4</v>
      </c>
      <c r="E17" s="33"/>
      <c r="F17" s="34"/>
      <c r="G17" s="35"/>
      <c r="H17" s="35"/>
      <c r="I17" s="35"/>
      <c r="J17" s="3"/>
    </row>
    <row r="18" spans="1:11" ht="15.75" x14ac:dyDescent="0.25">
      <c r="A18" s="11" t="s">
        <v>39</v>
      </c>
      <c r="B18" s="14" t="s">
        <v>40</v>
      </c>
      <c r="C18" s="7" t="s">
        <v>38</v>
      </c>
      <c r="D18" s="13">
        <v>80</v>
      </c>
      <c r="E18" s="33"/>
      <c r="F18" s="34"/>
      <c r="G18" s="35"/>
      <c r="H18" s="35"/>
      <c r="I18" s="35"/>
      <c r="J18" s="3"/>
    </row>
    <row r="19" spans="1:11" ht="15.75" x14ac:dyDescent="0.25">
      <c r="A19" s="11" t="s">
        <v>41</v>
      </c>
      <c r="B19" s="14" t="s">
        <v>42</v>
      </c>
      <c r="C19" s="7" t="s">
        <v>38</v>
      </c>
      <c r="D19" s="13">
        <v>25</v>
      </c>
      <c r="E19" s="33"/>
      <c r="F19" s="34"/>
      <c r="G19" s="35"/>
      <c r="H19" s="35"/>
      <c r="I19" s="35"/>
      <c r="J19" s="3"/>
    </row>
    <row r="20" spans="1:11" ht="15.75" x14ac:dyDescent="0.25">
      <c r="A20" s="11" t="s">
        <v>43</v>
      </c>
      <c r="B20" s="14" t="s">
        <v>44</v>
      </c>
      <c r="C20" s="7" t="s">
        <v>38</v>
      </c>
      <c r="D20" s="13">
        <v>9</v>
      </c>
      <c r="E20" s="33"/>
      <c r="F20" s="34"/>
      <c r="G20" s="35"/>
      <c r="H20" s="35"/>
      <c r="I20" s="35"/>
      <c r="J20" s="3"/>
    </row>
    <row r="21" spans="1:11" ht="15.75" x14ac:dyDescent="0.25">
      <c r="A21" s="11" t="s">
        <v>45</v>
      </c>
      <c r="B21" s="14" t="s">
        <v>46</v>
      </c>
      <c r="C21" s="7" t="s">
        <v>38</v>
      </c>
      <c r="D21" s="13">
        <v>1561</v>
      </c>
      <c r="E21" s="36"/>
      <c r="F21" s="36"/>
      <c r="G21" s="36"/>
      <c r="H21" s="36"/>
      <c r="I21" s="36"/>
      <c r="J21" s="3"/>
    </row>
    <row r="22" spans="1:11" ht="15.75" x14ac:dyDescent="0.25">
      <c r="A22" s="11" t="s">
        <v>47</v>
      </c>
      <c r="B22" s="14" t="s">
        <v>48</v>
      </c>
      <c r="C22" s="7" t="s">
        <v>38</v>
      </c>
      <c r="D22" s="13">
        <v>12</v>
      </c>
      <c r="E22" s="36"/>
      <c r="F22" s="36"/>
      <c r="G22" s="36"/>
      <c r="H22" s="36"/>
      <c r="I22" s="36"/>
      <c r="J22" s="3"/>
    </row>
    <row r="23" spans="1:11" ht="15.75" x14ac:dyDescent="0.25">
      <c r="A23" s="11" t="s">
        <v>49</v>
      </c>
      <c r="B23" s="14" t="s">
        <v>50</v>
      </c>
      <c r="C23" s="7" t="s">
        <v>7</v>
      </c>
      <c r="D23" s="13">
        <f>(D17+D18+D19+D20+D22)*0.059+D21*0.03</f>
        <v>136.88759999999999</v>
      </c>
      <c r="E23" s="36"/>
      <c r="F23" s="36"/>
      <c r="G23" s="36"/>
      <c r="H23" s="36"/>
      <c r="I23" s="36"/>
      <c r="J23" s="3"/>
    </row>
    <row r="24" spans="1:11" ht="15.75" x14ac:dyDescent="0.25">
      <c r="A24" s="11" t="s">
        <v>51</v>
      </c>
      <c r="B24" s="14" t="s">
        <v>52</v>
      </c>
      <c r="C24" s="7" t="s">
        <v>53</v>
      </c>
      <c r="D24" s="13"/>
      <c r="E24" s="36"/>
      <c r="F24" s="36"/>
      <c r="G24" s="36"/>
      <c r="H24" s="36"/>
      <c r="I24" s="36"/>
      <c r="J24" s="3"/>
    </row>
    <row r="25" spans="1:11" ht="15.75" x14ac:dyDescent="0.25">
      <c r="A25" s="37" t="s">
        <v>54</v>
      </c>
      <c r="B25" s="38" t="s">
        <v>55</v>
      </c>
      <c r="C25" s="39" t="s">
        <v>14</v>
      </c>
      <c r="D25" s="40">
        <v>8509</v>
      </c>
      <c r="E25" s="24"/>
      <c r="F25" s="24"/>
      <c r="G25" s="24"/>
      <c r="H25" s="24"/>
      <c r="I25" s="24"/>
      <c r="J25" s="41"/>
      <c r="K25" s="15"/>
    </row>
    <row r="26" spans="1:11" ht="31.5" x14ac:dyDescent="0.25">
      <c r="A26" s="11" t="s">
        <v>56</v>
      </c>
      <c r="B26" s="14" t="s">
        <v>57</v>
      </c>
      <c r="C26" s="7" t="s">
        <v>7</v>
      </c>
      <c r="D26" s="13">
        <f>D25*0.1</f>
        <v>850.90000000000009</v>
      </c>
      <c r="E26" s="36"/>
      <c r="F26" s="36"/>
      <c r="G26" s="36"/>
      <c r="H26" s="36"/>
      <c r="I26" s="36"/>
      <c r="J26" s="3"/>
    </row>
    <row r="27" spans="1:11" ht="15.75" x14ac:dyDescent="0.25">
      <c r="A27" s="11" t="s">
        <v>58</v>
      </c>
      <c r="B27" s="17" t="s">
        <v>59</v>
      </c>
      <c r="C27" s="18" t="s">
        <v>7</v>
      </c>
      <c r="D27" s="13">
        <f>D26*0.7</f>
        <v>595.63</v>
      </c>
      <c r="E27" s="36"/>
      <c r="F27" s="36"/>
      <c r="G27" s="36"/>
      <c r="H27" s="36"/>
      <c r="I27" s="36"/>
      <c r="J27" s="3"/>
    </row>
    <row r="28" spans="1:11" ht="15.75" x14ac:dyDescent="0.25">
      <c r="A28" s="11" t="s">
        <v>60</v>
      </c>
      <c r="B28" s="17" t="s">
        <v>61</v>
      </c>
      <c r="C28" s="18" t="s">
        <v>7</v>
      </c>
      <c r="D28" s="13">
        <f>D26*0.3</f>
        <v>255.27</v>
      </c>
      <c r="E28" s="36"/>
      <c r="F28" s="36"/>
      <c r="G28" s="36"/>
      <c r="H28" s="36"/>
      <c r="I28" s="36"/>
      <c r="J28" s="3"/>
    </row>
    <row r="29" spans="1:11" ht="15.75" customHeight="1" x14ac:dyDescent="0.25">
      <c r="A29" s="11" t="s">
        <v>62</v>
      </c>
      <c r="B29" s="14" t="s">
        <v>63</v>
      </c>
      <c r="C29" s="7" t="s">
        <v>7</v>
      </c>
      <c r="D29" s="13">
        <f>D25*0.1</f>
        <v>850.90000000000009</v>
      </c>
      <c r="E29" s="36"/>
      <c r="F29" s="36"/>
      <c r="G29" s="36"/>
      <c r="H29" s="36"/>
      <c r="I29" s="36"/>
      <c r="J29" s="3"/>
    </row>
    <row r="30" spans="1:11" ht="15.75" x14ac:dyDescent="0.25">
      <c r="A30" s="11" t="s">
        <v>64</v>
      </c>
      <c r="B30" s="17" t="s">
        <v>59</v>
      </c>
      <c r="C30" s="18" t="s">
        <v>14</v>
      </c>
      <c r="D30" s="13">
        <f>D29*0.7</f>
        <v>595.63</v>
      </c>
      <c r="E30" s="36"/>
      <c r="F30" s="36"/>
      <c r="G30" s="36"/>
      <c r="H30" s="36"/>
      <c r="I30" s="36"/>
      <c r="J30" s="3"/>
    </row>
    <row r="31" spans="1:11" ht="15.75" x14ac:dyDescent="0.25">
      <c r="A31" s="11" t="s">
        <v>65</v>
      </c>
      <c r="B31" s="17" t="s">
        <v>61</v>
      </c>
      <c r="C31" s="18" t="s">
        <v>14</v>
      </c>
      <c r="D31" s="13">
        <f>D29*0.3</f>
        <v>255.27</v>
      </c>
      <c r="E31" s="36"/>
      <c r="F31" s="36"/>
      <c r="G31" s="36"/>
      <c r="H31" s="36"/>
      <c r="I31" s="36"/>
      <c r="J31" s="3"/>
    </row>
    <row r="32" spans="1:11" ht="15.75" x14ac:dyDescent="0.25">
      <c r="A32" s="11" t="s">
        <v>66</v>
      </c>
      <c r="B32" s="14" t="s">
        <v>67</v>
      </c>
      <c r="C32" s="7" t="s">
        <v>53</v>
      </c>
      <c r="D32" s="13">
        <f>D25*0.04</f>
        <v>340.36</v>
      </c>
      <c r="E32" s="36"/>
      <c r="F32" s="36"/>
      <c r="G32" s="36"/>
      <c r="H32" s="36"/>
      <c r="I32" s="36"/>
      <c r="J32" s="3"/>
    </row>
    <row r="33" spans="1:10" ht="15.75" x14ac:dyDescent="0.25">
      <c r="A33" s="37" t="s">
        <v>68</v>
      </c>
      <c r="B33" s="38" t="s">
        <v>69</v>
      </c>
      <c r="C33" s="39" t="s">
        <v>14</v>
      </c>
      <c r="D33" s="40">
        <v>269.5</v>
      </c>
      <c r="E33" s="24"/>
      <c r="F33" s="24"/>
      <c r="G33" s="24"/>
      <c r="H33" s="24"/>
      <c r="I33" s="24"/>
      <c r="J33" s="41"/>
    </row>
    <row r="34" spans="1:10" ht="15.75" x14ac:dyDescent="0.25">
      <c r="A34" s="11" t="s">
        <v>70</v>
      </c>
      <c r="B34" s="14" t="s">
        <v>71</v>
      </c>
      <c r="C34" s="7" t="s">
        <v>14</v>
      </c>
      <c r="D34" s="13">
        <f>D33*1.4</f>
        <v>377.29999999999995</v>
      </c>
      <c r="E34" s="36"/>
      <c r="F34" s="36"/>
      <c r="G34" s="36"/>
      <c r="H34" s="36"/>
      <c r="I34" s="36"/>
      <c r="J34" s="3"/>
    </row>
    <row r="35" spans="1:10" ht="31.5" x14ac:dyDescent="0.25">
      <c r="A35" s="11" t="s">
        <v>72</v>
      </c>
      <c r="B35" s="12" t="s">
        <v>73</v>
      </c>
      <c r="C35" s="7" t="s">
        <v>7</v>
      </c>
      <c r="D35" s="13">
        <f>D33*0.5*1.2</f>
        <v>161.69999999999999</v>
      </c>
      <c r="E35" s="36"/>
      <c r="F35" s="36"/>
      <c r="G35" s="36"/>
      <c r="H35" s="36"/>
      <c r="I35" s="36"/>
      <c r="J35" s="3"/>
    </row>
    <row r="36" spans="1:10" ht="15.75" x14ac:dyDescent="0.25">
      <c r="A36" s="11" t="s">
        <v>74</v>
      </c>
      <c r="B36" s="14" t="s">
        <v>75</v>
      </c>
      <c r="C36" s="7" t="s">
        <v>7</v>
      </c>
      <c r="D36" s="13">
        <f>D33*0.22*1.05</f>
        <v>62.2545</v>
      </c>
      <c r="E36" s="36"/>
      <c r="F36" s="36"/>
      <c r="G36" s="36"/>
      <c r="H36" s="36"/>
      <c r="I36" s="36"/>
      <c r="J36" s="3" t="s">
        <v>19</v>
      </c>
    </row>
    <row r="37" spans="1:10" ht="15.75" customHeight="1" x14ac:dyDescent="0.25">
      <c r="A37" s="11" t="s">
        <v>76</v>
      </c>
      <c r="B37" s="12" t="s">
        <v>117</v>
      </c>
      <c r="C37" s="7" t="s">
        <v>22</v>
      </c>
      <c r="D37" s="13">
        <f>D33*145.2/1000</f>
        <v>39.131399999999992</v>
      </c>
      <c r="E37" s="36"/>
      <c r="F37" s="36"/>
      <c r="G37" s="36"/>
      <c r="H37" s="36"/>
      <c r="I37" s="36"/>
      <c r="J37" s="3" t="s">
        <v>77</v>
      </c>
    </row>
    <row r="38" spans="1:10" ht="15.75" x14ac:dyDescent="0.25">
      <c r="A38" s="11" t="s">
        <v>78</v>
      </c>
      <c r="B38" s="12" t="s">
        <v>25</v>
      </c>
      <c r="C38" s="7" t="s">
        <v>22</v>
      </c>
      <c r="D38" s="13">
        <f>D33*0.42/1000</f>
        <v>0.11319</v>
      </c>
      <c r="E38" s="36"/>
      <c r="F38" s="36"/>
      <c r="G38" s="36"/>
      <c r="H38" s="36"/>
      <c r="I38" s="36"/>
      <c r="J38" s="3" t="s">
        <v>26</v>
      </c>
    </row>
    <row r="39" spans="1:10" ht="31.5" x14ac:dyDescent="0.25">
      <c r="A39" s="11" t="s">
        <v>79</v>
      </c>
      <c r="B39" s="12" t="s">
        <v>118</v>
      </c>
      <c r="C39" s="7" t="s">
        <v>22</v>
      </c>
      <c r="D39" s="13">
        <f>D33*97.4/1000</f>
        <v>26.249300000000002</v>
      </c>
      <c r="E39" s="36"/>
      <c r="F39" s="36"/>
      <c r="G39" s="36"/>
      <c r="H39" s="36"/>
      <c r="I39" s="36"/>
      <c r="J39" s="3" t="s">
        <v>80</v>
      </c>
    </row>
    <row r="40" spans="1:10" ht="15.75" x14ac:dyDescent="0.25">
      <c r="A40" s="37" t="s">
        <v>81</v>
      </c>
      <c r="B40" s="38" t="s">
        <v>82</v>
      </c>
      <c r="C40" s="39" t="s">
        <v>14</v>
      </c>
      <c r="D40" s="40">
        <v>1970.4</v>
      </c>
      <c r="E40" s="24"/>
      <c r="F40" s="24"/>
      <c r="G40" s="24"/>
      <c r="H40" s="24"/>
      <c r="I40" s="24"/>
      <c r="J40" s="41"/>
    </row>
    <row r="41" spans="1:10" ht="15.75" x14ac:dyDescent="0.25">
      <c r="A41" s="11" t="s">
        <v>83</v>
      </c>
      <c r="B41" s="14" t="s">
        <v>71</v>
      </c>
      <c r="C41" s="7" t="s">
        <v>14</v>
      </c>
      <c r="D41" s="13">
        <f>D40+(0.7*1468)</f>
        <v>2998</v>
      </c>
      <c r="E41" s="36"/>
      <c r="F41" s="36"/>
      <c r="G41" s="36"/>
      <c r="H41" s="36"/>
      <c r="I41" s="36"/>
      <c r="J41" s="3"/>
    </row>
    <row r="42" spans="1:10" ht="31.5" x14ac:dyDescent="0.25">
      <c r="A42" s="11" t="s">
        <v>84</v>
      </c>
      <c r="B42" s="12" t="s">
        <v>85</v>
      </c>
      <c r="C42" s="7" t="s">
        <v>7</v>
      </c>
      <c r="D42" s="13">
        <f>D40*0.3+(0.07*1468)</f>
        <v>693.88</v>
      </c>
      <c r="E42" s="36"/>
      <c r="F42" s="36"/>
      <c r="G42" s="36"/>
      <c r="H42" s="36"/>
      <c r="I42" s="36"/>
      <c r="J42" s="3"/>
    </row>
    <row r="43" spans="1:10" ht="15.75" x14ac:dyDescent="0.25">
      <c r="A43" s="11" t="s">
        <v>86</v>
      </c>
      <c r="B43" s="14" t="s">
        <v>87</v>
      </c>
      <c r="C43" s="7" t="s">
        <v>7</v>
      </c>
      <c r="D43" s="13">
        <f>D40*0.15+(0.03*1468)</f>
        <v>339.6</v>
      </c>
      <c r="E43" s="36"/>
      <c r="F43" s="36"/>
      <c r="G43" s="36"/>
      <c r="H43" s="36"/>
      <c r="I43" s="36"/>
      <c r="J43" s="3" t="s">
        <v>19</v>
      </c>
    </row>
    <row r="44" spans="1:10" ht="31.5" x14ac:dyDescent="0.25">
      <c r="A44" s="11" t="s">
        <v>88</v>
      </c>
      <c r="B44" s="12" t="s">
        <v>89</v>
      </c>
      <c r="C44" s="7" t="s">
        <v>22</v>
      </c>
      <c r="D44" s="13">
        <f>D40*93.1/1000</f>
        <v>183.44423999999998</v>
      </c>
      <c r="E44" s="36"/>
      <c r="F44" s="36"/>
      <c r="G44" s="36"/>
      <c r="H44" s="36"/>
      <c r="I44" s="36"/>
      <c r="J44" s="3" t="s">
        <v>90</v>
      </c>
    </row>
    <row r="45" spans="1:10" ht="15.75" x14ac:dyDescent="0.25">
      <c r="A45" s="11" t="s">
        <v>91</v>
      </c>
      <c r="B45" s="12" t="s">
        <v>25</v>
      </c>
      <c r="C45" s="7" t="s">
        <v>22</v>
      </c>
      <c r="D45" s="13">
        <f>D40*0.42/1000</f>
        <v>0.82756799999999997</v>
      </c>
      <c r="E45" s="36"/>
      <c r="F45" s="36"/>
      <c r="G45" s="36"/>
      <c r="H45" s="36"/>
      <c r="I45" s="36"/>
      <c r="J45" s="3" t="s">
        <v>92</v>
      </c>
    </row>
    <row r="46" spans="1:10" ht="31.5" x14ac:dyDescent="0.25">
      <c r="A46" s="11" t="s">
        <v>93</v>
      </c>
      <c r="B46" s="12" t="s">
        <v>94</v>
      </c>
      <c r="C46" s="7" t="s">
        <v>22</v>
      </c>
      <c r="D46" s="13">
        <f>D40*82.5/1000</f>
        <v>162.55799999999999</v>
      </c>
      <c r="E46" s="36"/>
      <c r="F46" s="36"/>
      <c r="G46" s="36"/>
      <c r="H46" s="36"/>
      <c r="I46" s="36"/>
      <c r="J46" s="3" t="s">
        <v>95</v>
      </c>
    </row>
    <row r="47" spans="1:10" ht="15.75" x14ac:dyDescent="0.25">
      <c r="A47" s="37" t="s">
        <v>96</v>
      </c>
      <c r="B47" s="38" t="s">
        <v>97</v>
      </c>
      <c r="C47" s="39" t="s">
        <v>14</v>
      </c>
      <c r="D47" s="40">
        <v>259</v>
      </c>
      <c r="E47" s="24"/>
      <c r="F47" s="24"/>
      <c r="G47" s="24"/>
      <c r="H47" s="24"/>
      <c r="I47" s="24"/>
      <c r="J47" s="41"/>
    </row>
    <row r="48" spans="1:10" ht="15.75" x14ac:dyDescent="0.25">
      <c r="A48" s="11" t="s">
        <v>98</v>
      </c>
      <c r="B48" s="14" t="s">
        <v>71</v>
      </c>
      <c r="C48" s="7" t="s">
        <v>14</v>
      </c>
      <c r="D48" s="13">
        <f>D47+(0.95*145)</f>
        <v>396.75</v>
      </c>
      <c r="E48" s="36"/>
      <c r="F48" s="36"/>
      <c r="G48" s="36"/>
      <c r="H48" s="36"/>
      <c r="I48" s="36"/>
      <c r="J48" s="3"/>
    </row>
    <row r="49" spans="1:10" ht="31.5" x14ac:dyDescent="0.25">
      <c r="A49" s="11" t="s">
        <v>99</v>
      </c>
      <c r="B49" s="12" t="s">
        <v>100</v>
      </c>
      <c r="C49" s="7" t="s">
        <v>7</v>
      </c>
      <c r="D49" s="13">
        <f>(D47*0.3)+(145*0.11)</f>
        <v>93.65</v>
      </c>
      <c r="E49" s="36"/>
      <c r="F49" s="36"/>
      <c r="G49" s="36"/>
      <c r="H49" s="36"/>
      <c r="I49" s="36"/>
      <c r="J49" s="3"/>
    </row>
    <row r="50" spans="1:10" ht="15.75" x14ac:dyDescent="0.25">
      <c r="A50" s="11" t="s">
        <v>101</v>
      </c>
      <c r="B50" s="14" t="s">
        <v>102</v>
      </c>
      <c r="C50" s="7" t="s">
        <v>7</v>
      </c>
      <c r="D50" s="13">
        <f>(D47*0.15)+(145*0.038)</f>
        <v>44.36</v>
      </c>
      <c r="E50" s="36"/>
      <c r="F50" s="36"/>
      <c r="G50" s="36"/>
      <c r="H50" s="36"/>
      <c r="I50" s="36"/>
      <c r="J50" s="3"/>
    </row>
    <row r="51" spans="1:10" ht="31.5" x14ac:dyDescent="0.25">
      <c r="A51" s="11" t="s">
        <v>103</v>
      </c>
      <c r="B51" s="14" t="s">
        <v>104</v>
      </c>
      <c r="C51" s="7" t="s">
        <v>7</v>
      </c>
      <c r="D51" s="13">
        <f>D47*0.02</f>
        <v>5.18</v>
      </c>
      <c r="E51" s="36"/>
      <c r="F51" s="36"/>
      <c r="G51" s="36"/>
      <c r="H51" s="36"/>
      <c r="I51" s="36"/>
      <c r="J51" s="3"/>
    </row>
    <row r="52" spans="1:10" ht="31.5" x14ac:dyDescent="0.25">
      <c r="A52" s="11" t="s">
        <v>105</v>
      </c>
      <c r="B52" s="14" t="s">
        <v>106</v>
      </c>
      <c r="C52" s="7" t="s">
        <v>14</v>
      </c>
      <c r="D52" s="13">
        <f>D47</f>
        <v>259</v>
      </c>
      <c r="E52" s="36"/>
      <c r="F52" s="36"/>
      <c r="G52" s="36"/>
      <c r="H52" s="36"/>
      <c r="I52" s="36"/>
      <c r="J52" s="3"/>
    </row>
    <row r="53" spans="1:10" ht="15.75" x14ac:dyDescent="0.25">
      <c r="A53" s="11" t="s">
        <v>107</v>
      </c>
      <c r="B53" s="14" t="s">
        <v>108</v>
      </c>
      <c r="C53" s="7" t="s">
        <v>53</v>
      </c>
      <c r="D53" s="13">
        <f>D47*0.04</f>
        <v>10.36</v>
      </c>
      <c r="E53" s="36"/>
      <c r="F53" s="36"/>
      <c r="G53" s="36"/>
      <c r="H53" s="36"/>
      <c r="I53" s="36"/>
      <c r="J53" s="3"/>
    </row>
  </sheetData>
  <mergeCells count="12">
    <mergeCell ref="A1:J1"/>
    <mergeCell ref="A2:J2"/>
    <mergeCell ref="A3:A4"/>
    <mergeCell ref="B3:B4"/>
    <mergeCell ref="C3:C4"/>
    <mergeCell ref="D3:D4"/>
    <mergeCell ref="J3:J4"/>
    <mergeCell ref="E3:E4"/>
    <mergeCell ref="F3:F4"/>
    <mergeCell ref="G3:G4"/>
    <mergeCell ref="H3:H4"/>
    <mergeCell ref="I3:I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CheremhinaEA</dc:creator>
  <cp:lastModifiedBy>resurs-int</cp:lastModifiedBy>
  <dcterms:created xsi:type="dcterms:W3CDTF">2024-03-28T08:43:08Z</dcterms:created>
  <dcterms:modified xsi:type="dcterms:W3CDTF">2024-03-29T12:48:33Z</dcterms:modified>
</cp:coreProperties>
</file>